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HEFARSON SILVA\Desktop\"/>
    </mc:Choice>
  </mc:AlternateContent>
  <bookViews>
    <workbookView xWindow="0" yWindow="0" windowWidth="18570" windowHeight="6645"/>
  </bookViews>
  <sheets>
    <sheet name="FLUJO DE EFECTIVO ESTIMA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E15" i="1"/>
  <c r="F15" i="1"/>
  <c r="G15" i="1"/>
  <c r="H15" i="1"/>
  <c r="I15" i="1"/>
  <c r="J15" i="1"/>
  <c r="E14" i="1"/>
  <c r="F14" i="1"/>
  <c r="G14" i="1"/>
  <c r="H14" i="1"/>
  <c r="I14" i="1"/>
  <c r="J14" i="1"/>
  <c r="E8" i="1"/>
  <c r="F8" i="1"/>
  <c r="G8" i="1"/>
  <c r="H8" i="1"/>
  <c r="I8" i="1"/>
  <c r="J8" i="1"/>
  <c r="E7" i="1"/>
  <c r="F7" i="1"/>
  <c r="G7" i="1"/>
  <c r="H7" i="1"/>
  <c r="I7" i="1"/>
  <c r="J7" i="1"/>
  <c r="E6" i="1"/>
  <c r="F6" i="1"/>
  <c r="G6" i="1"/>
  <c r="H6" i="1"/>
  <c r="I6" i="1"/>
  <c r="J6" i="1"/>
  <c r="N3" i="1"/>
  <c r="D15" i="1"/>
  <c r="D49" i="1" s="1"/>
  <c r="D14" i="1"/>
  <c r="C49" i="1" s="1"/>
  <c r="D7" i="1"/>
  <c r="E22" i="1"/>
  <c r="F22" i="1"/>
  <c r="G22" i="1"/>
  <c r="H22" i="1"/>
  <c r="I22" i="1"/>
  <c r="J22" i="1"/>
  <c r="D22" i="1"/>
  <c r="I49" i="1" s="1"/>
  <c r="E18" i="1"/>
  <c r="F18" i="1"/>
  <c r="G18" i="1"/>
  <c r="H18" i="1"/>
  <c r="I18" i="1"/>
  <c r="J18" i="1"/>
  <c r="D18" i="1"/>
  <c r="F49" i="1" s="1"/>
  <c r="E20" i="1"/>
  <c r="F20" i="1"/>
  <c r="G20" i="1"/>
  <c r="H20" i="1"/>
  <c r="I20" i="1"/>
  <c r="J20" i="1"/>
  <c r="D20" i="1"/>
  <c r="G49" i="1" s="1"/>
  <c r="E21" i="1"/>
  <c r="F21" i="1"/>
  <c r="G21" i="1"/>
  <c r="H21" i="1"/>
  <c r="I21" i="1"/>
  <c r="J21" i="1"/>
  <c r="D21" i="1"/>
  <c r="H49" i="1" s="1"/>
  <c r="D8" i="1"/>
  <c r="E49" i="1"/>
  <c r="F62" i="1"/>
  <c r="G62" i="1"/>
  <c r="J62" i="1"/>
  <c r="O62" i="1"/>
  <c r="N2" i="1"/>
  <c r="E23" i="1"/>
  <c r="F23" i="1"/>
  <c r="G23" i="1"/>
  <c r="H23" i="1"/>
  <c r="I23" i="1"/>
  <c r="J23" i="1"/>
  <c r="D23" i="1"/>
  <c r="J49" i="1" s="1"/>
  <c r="D52" i="1" l="1"/>
  <c r="C27" i="1"/>
  <c r="G27" i="1"/>
  <c r="F9" i="1" l="1"/>
  <c r="J9" i="1"/>
  <c r="D6" i="1"/>
  <c r="D9" i="1" s="1"/>
  <c r="H9" i="1"/>
  <c r="C29" i="1"/>
  <c r="C35" i="1"/>
  <c r="C33" i="1"/>
  <c r="C37" i="1"/>
  <c r="J27" i="1"/>
  <c r="E27" i="1"/>
  <c r="I27" i="1"/>
  <c r="H27" i="1"/>
  <c r="D27" i="1"/>
  <c r="F27" i="1"/>
  <c r="I9" i="1"/>
  <c r="G9" i="1"/>
  <c r="G29" i="1" s="1"/>
  <c r="E9" i="1"/>
  <c r="E29" i="1" l="1"/>
  <c r="I29" i="1"/>
  <c r="F29" i="1"/>
  <c r="J29" i="1"/>
  <c r="D29" i="1"/>
  <c r="H29" i="1"/>
</calcChain>
</file>

<file path=xl/sharedStrings.xml><?xml version="1.0" encoding="utf-8"?>
<sst xmlns="http://schemas.openxmlformats.org/spreadsheetml/2006/main" count="53" uniqueCount="45">
  <si>
    <t>EGRESOS</t>
  </si>
  <si>
    <t xml:space="preserve"> - Investigación de Mercado</t>
  </si>
  <si>
    <t xml:space="preserve"> - Adiquisición de computadores</t>
  </si>
  <si>
    <t xml:space="preserve"> - Agua</t>
  </si>
  <si>
    <t xml:space="preserve"> - Luz</t>
  </si>
  <si>
    <t xml:space="preserve"> - Alquiler</t>
  </si>
  <si>
    <t xml:space="preserve"> - Accesorios</t>
  </si>
  <si>
    <t xml:space="preserve"> - Materiales</t>
  </si>
  <si>
    <t xml:space="preserve"> - Mobiliarios</t>
  </si>
  <si>
    <t xml:space="preserve"> - Recibo por Honorario</t>
  </si>
  <si>
    <t xml:space="preserve"> - Limpieza</t>
  </si>
  <si>
    <t xml:space="preserve"> - Personal</t>
  </si>
  <si>
    <t xml:space="preserve"> - Otros Gastos</t>
  </si>
  <si>
    <t xml:space="preserve"> - Impresora Braille</t>
  </si>
  <si>
    <t xml:space="preserve"> - Computadora MAC (grabación de voz)</t>
  </si>
  <si>
    <t xml:space="preserve"> - Hojas Braille</t>
  </si>
  <si>
    <t>INGRESOS</t>
  </si>
  <si>
    <t xml:space="preserve"> = TOTAL DE EGRESOS</t>
  </si>
  <si>
    <t xml:space="preserve"> = TOTAL DE INGRESOS</t>
  </si>
  <si>
    <t xml:space="preserve"> + OTROS INGRESOS</t>
  </si>
  <si>
    <t>Precio mensual</t>
  </si>
  <si>
    <t>Cantidad de personas</t>
  </si>
  <si>
    <t>Turnos</t>
  </si>
  <si>
    <t>ESCENARIO</t>
  </si>
  <si>
    <t>Pesimista</t>
  </si>
  <si>
    <t>Medio</t>
  </si>
  <si>
    <t>Optimista</t>
  </si>
  <si>
    <t xml:space="preserve"> +  VENTAS CURSOS</t>
  </si>
  <si>
    <t xml:space="preserve"> +  VENTAS SERVICIOS DE ACCESIBILIDAD</t>
  </si>
  <si>
    <t>FLUJO NETO</t>
  </si>
  <si>
    <t>FLUJO POR ESCENARIO</t>
  </si>
  <si>
    <t>PERIODO DE TIEMPO / MENSUAL</t>
  </si>
  <si>
    <t>FLUJO NETO (ESCENARIO MEDIO)             | SOLES</t>
  </si>
  <si>
    <t>FLUJO NETO (ESCENARIO OPTIMISTA)     | SOLES</t>
  </si>
  <si>
    <t>FLUJO NETO (ESCENARIO PESIMISTA)      | SOLES</t>
  </si>
  <si>
    <t>PORCENTAJE</t>
  </si>
  <si>
    <t>INGRESO POR ALQUILER</t>
  </si>
  <si>
    <t>Ingreso 2</t>
  </si>
  <si>
    <t>Ingreso 1</t>
  </si>
  <si>
    <t>Otros Ingresos</t>
  </si>
  <si>
    <t>Servicio 2</t>
  </si>
  <si>
    <t>PROYECTO DE EMPLEABILIDAD PARA PERSONAS INVIDENTES</t>
  </si>
  <si>
    <t>Servicio 1</t>
  </si>
  <si>
    <t>pestaña</t>
  </si>
  <si>
    <t>Precio por "Capacitación"
cada 3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</si>
</sst>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0.0%"/>
    <numFmt numFmtId="165" formatCode="#,##0.00\ &quot;S/.&quot;"/>
    <numFmt numFmtId="166" formatCode="_-* #,##0\ _S_/_._-;\-* #,##0\ _S_/_._-;_-* &quot;-&quot;??\ _S_/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4"/>
      <color rgb="FF00B0F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2" xfId="0" applyBorder="1"/>
    <xf numFmtId="0" fontId="0" fillId="0" borderId="3" xfId="0" applyBorder="1"/>
    <xf numFmtId="0" fontId="0" fillId="5" borderId="0" xfId="0" applyFill="1"/>
    <xf numFmtId="0" fontId="2" fillId="5" borderId="0" xfId="0" applyFont="1" applyFill="1"/>
    <xf numFmtId="164" fontId="0" fillId="5" borderId="0" xfId="0" applyNumberFormat="1" applyFill="1"/>
    <xf numFmtId="0" fontId="0" fillId="5" borderId="0" xfId="0" applyFill="1" applyBorder="1"/>
    <xf numFmtId="0" fontId="3" fillId="5" borderId="0" xfId="0" applyFont="1" applyFill="1" applyAlignment="1">
      <alignment horizontal="center" vertical="center" wrapText="1"/>
    </xf>
    <xf numFmtId="0" fontId="3" fillId="5" borderId="0" xfId="0" applyFont="1" applyFill="1"/>
    <xf numFmtId="0" fontId="3" fillId="5" borderId="0" xfId="0" applyFont="1" applyFill="1" applyAlignment="1">
      <alignment horizontal="center" vertical="center"/>
    </xf>
    <xf numFmtId="165" fontId="0" fillId="5" borderId="0" xfId="0" applyNumberFormat="1" applyFill="1"/>
    <xf numFmtId="44" fontId="0" fillId="5" borderId="0" xfId="2" applyFont="1" applyFill="1"/>
    <xf numFmtId="166" fontId="0" fillId="5" borderId="0" xfId="1" applyNumberFormat="1" applyFont="1" applyFill="1"/>
    <xf numFmtId="0" fontId="0" fillId="3" borderId="2" xfId="0" applyFill="1" applyBorder="1"/>
    <xf numFmtId="166" fontId="2" fillId="5" borderId="0" xfId="1" applyNumberFormat="1" applyFont="1" applyFill="1" applyBorder="1" applyAlignment="1">
      <alignment horizontal="right"/>
    </xf>
    <xf numFmtId="0" fontId="0" fillId="2" borderId="0" xfId="0" applyFill="1" applyBorder="1"/>
    <xf numFmtId="166" fontId="6" fillId="2" borderId="0" xfId="1" applyNumberFormat="1" applyFont="1" applyFill="1" applyBorder="1" applyAlignment="1">
      <alignment horizontal="right"/>
    </xf>
    <xf numFmtId="166" fontId="4" fillId="4" borderId="1" xfId="1" applyNumberFormat="1" applyFont="1" applyFill="1" applyBorder="1"/>
    <xf numFmtId="166" fontId="0" fillId="0" borderId="0" xfId="1" applyNumberFormat="1" applyFont="1"/>
    <xf numFmtId="166" fontId="0" fillId="0" borderId="2" xfId="1" applyNumberFormat="1" applyFont="1" applyBorder="1"/>
    <xf numFmtId="166" fontId="2" fillId="5" borderId="0" xfId="1" applyNumberFormat="1" applyFont="1" applyFill="1" applyBorder="1"/>
    <xf numFmtId="0" fontId="7" fillId="6" borderId="1" xfId="0" applyFont="1" applyFill="1" applyBorder="1" applyAlignment="1">
      <alignment horizontal="center" vertical="center"/>
    </xf>
    <xf numFmtId="166" fontId="5" fillId="0" borderId="2" xfId="1" applyNumberFormat="1" applyFont="1" applyBorder="1" applyAlignment="1">
      <alignment horizontal="right"/>
    </xf>
    <xf numFmtId="166" fontId="5" fillId="0" borderId="2" xfId="1" applyNumberFormat="1" applyFont="1" applyBorder="1"/>
    <xf numFmtId="166" fontId="5" fillId="5" borderId="2" xfId="1" applyNumberFormat="1" applyFont="1" applyFill="1" applyBorder="1"/>
    <xf numFmtId="166" fontId="3" fillId="5" borderId="0" xfId="1" applyNumberFormat="1" applyFont="1" applyFill="1"/>
    <xf numFmtId="166" fontId="2" fillId="5" borderId="0" xfId="1" applyNumberFormat="1" applyFont="1" applyFill="1"/>
    <xf numFmtId="9" fontId="0" fillId="5" borderId="0" xfId="0" applyNumberFormat="1" applyFill="1"/>
    <xf numFmtId="44" fontId="0" fillId="5" borderId="0" xfId="0" applyNumberFormat="1" applyFill="1"/>
    <xf numFmtId="166" fontId="6" fillId="7" borderId="0" xfId="1" applyNumberFormat="1" applyFont="1" applyFill="1" applyBorder="1" applyAlignment="1">
      <alignment horizontal="right"/>
    </xf>
    <xf numFmtId="43" fontId="0" fillId="5" borderId="0" xfId="0" applyNumberFormat="1" applyFill="1"/>
    <xf numFmtId="166" fontId="0" fillId="5" borderId="1" xfId="1" applyNumberFormat="1" applyFont="1" applyFill="1" applyBorder="1"/>
    <xf numFmtId="0" fontId="2" fillId="8" borderId="2" xfId="0" applyFont="1" applyFill="1" applyBorder="1"/>
    <xf numFmtId="166" fontId="2" fillId="8" borderId="2" xfId="1" applyNumberFormat="1" applyFont="1" applyFill="1" applyBorder="1"/>
    <xf numFmtId="166" fontId="0" fillId="8" borderId="2" xfId="1" applyNumberFormat="1" applyFont="1" applyFill="1" applyBorder="1"/>
    <xf numFmtId="44" fontId="8" fillId="10" borderId="1" xfId="2" applyFont="1" applyFill="1" applyBorder="1"/>
    <xf numFmtId="44" fontId="7" fillId="9" borderId="0" xfId="2" applyFont="1" applyFill="1" applyBorder="1"/>
    <xf numFmtId="166" fontId="4" fillId="5" borderId="2" xfId="1" applyNumberFormat="1" applyFont="1" applyFill="1" applyBorder="1"/>
    <xf numFmtId="166" fontId="3" fillId="5" borderId="2" xfId="1" applyNumberFormat="1" applyFont="1" applyFill="1" applyBorder="1"/>
    <xf numFmtId="9" fontId="0" fillId="2" borderId="5" xfId="3" applyFont="1" applyFill="1" applyBorder="1"/>
    <xf numFmtId="166" fontId="9" fillId="5" borderId="0" xfId="1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Alignment="1">
      <alignment horizontal="center"/>
    </xf>
    <xf numFmtId="166" fontId="0" fillId="5" borderId="3" xfId="1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3" fillId="5" borderId="7" xfId="0" applyFont="1" applyFill="1" applyBorder="1" applyAlignment="1">
      <alignment horizontal="left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FLUJO</a:t>
            </a:r>
            <a:r>
              <a:rPr lang="es-PE" baseline="0"/>
              <a:t> DE EFECTIVO MENSUAL</a:t>
            </a:r>
            <a:endParaRPr lang="es-P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areaChart>
        <c:grouping val="standard"/>
        <c:varyColors val="0"/>
        <c:ser>
          <c:idx val="0"/>
          <c:order val="0"/>
          <c:tx>
            <c:v>FLUJOS NETOS</c:v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numRef>
              <c:f>'FLUJO DE EFECTIVO ESTIMAD'!$C$4:$J$4</c:f>
              <c:numCache>
                <c:formatCode>_-* #,##0\ _S_/_._-;\-* #,##0\ _S_/_._-;_-* "-"??\ _S_/_._-;_-@_-</c:formatCode>
                <c:ptCount val="8"/>
                <c:pt idx="0">
                  <c:v>0.01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'FLUJO DE EFECTIVO ESTIMAD'!$C$29:$J$29</c:f>
              <c:numCache>
                <c:formatCode>_-* #,##0\ _S_/_._-;\-* #,##0\ _S_/_._-;_-* "-"??\ _S_/_._-;_-@_-</c:formatCode>
                <c:ptCount val="8"/>
                <c:pt idx="0">
                  <c:v>-24700</c:v>
                </c:pt>
                <c:pt idx="1">
                  <c:v>46.600000000000364</c:v>
                </c:pt>
                <c:pt idx="2">
                  <c:v>46.600000000000364</c:v>
                </c:pt>
                <c:pt idx="3">
                  <c:v>46.600000000000364</c:v>
                </c:pt>
                <c:pt idx="4">
                  <c:v>46.600000000000364</c:v>
                </c:pt>
                <c:pt idx="5">
                  <c:v>46.600000000000364</c:v>
                </c:pt>
                <c:pt idx="6">
                  <c:v>46.600000000000364</c:v>
                </c:pt>
                <c:pt idx="7">
                  <c:v>46.600000000000364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23352"/>
        <c:axId val="480524920"/>
      </c:areaChart>
      <c:catAx>
        <c:axId val="480523352"/>
        <c:scaling>
          <c:orientation val="minMax"/>
        </c:scaling>
        <c:delete val="0"/>
        <c:axPos val="b"/>
        <c:numFmt formatCode="_-* #,##0\ _S_/_._-;\-* #,##0\ _S_/_._-;_-* &quot;-&quot;??\ _S_/_._-;_-@_-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0524920"/>
        <c:crosses val="autoZero"/>
        <c:auto val="1"/>
        <c:lblAlgn val="ctr"/>
        <c:lblOffset val="100"/>
        <c:noMultiLvlLbl val="0"/>
      </c:catAx>
      <c:valAx>
        <c:axId val="48052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\ _S_/_._-;\-* #,##0\ _S_/_._-;_-* &quot;-&quot;??\ _S_/_._-;_-@_-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0523352"/>
        <c:crosses val="autoZero"/>
        <c:crossBetween val="midCat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solidFill>
        <a:schemeClr val="accent1"/>
      </a:solidFill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PE"/>
              <a:t>GASTOS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cat>
            <c:strRef>
              <c:f>'FLUJO DE EFECTIVO ESTIMAD'!$C$48:$J$48</c:f>
              <c:strCache>
                <c:ptCount val="8"/>
                <c:pt idx="0">
                  <c:v> - Agua</c:v>
                </c:pt>
                <c:pt idx="1">
                  <c:v> - Luz</c:v>
                </c:pt>
                <c:pt idx="2">
                  <c:v> - Alquiler</c:v>
                </c:pt>
                <c:pt idx="3">
                  <c:v> - Materiales</c:v>
                </c:pt>
                <c:pt idx="4">
                  <c:v> - Recibo por Honorario</c:v>
                </c:pt>
                <c:pt idx="5">
                  <c:v> - Limpieza</c:v>
                </c:pt>
                <c:pt idx="6">
                  <c:v> - Personal</c:v>
                </c:pt>
                <c:pt idx="7">
                  <c:v> - Otros Gastos</c:v>
                </c:pt>
              </c:strCache>
            </c:strRef>
          </c:cat>
          <c:val>
            <c:numRef>
              <c:f>'FLUJO DE EFECTIVO ESTIMAD'!$C$49:$J$49</c:f>
              <c:numCache>
                <c:formatCode>_-* #,##0\ _S_/_._-;\-* #,##0\ _S_/_._-;_-* "-"??\ _S_/_._-;_-@_-</c:formatCode>
                <c:ptCount val="8"/>
                <c:pt idx="0">
                  <c:v>42.9</c:v>
                </c:pt>
                <c:pt idx="1">
                  <c:v>62.7</c:v>
                </c:pt>
                <c:pt idx="2">
                  <c:v>1200</c:v>
                </c:pt>
                <c:pt idx="3">
                  <c:v>495</c:v>
                </c:pt>
                <c:pt idx="4">
                  <c:v>500</c:v>
                </c:pt>
                <c:pt idx="5">
                  <c:v>465</c:v>
                </c:pt>
                <c:pt idx="6">
                  <c:v>1000</c:v>
                </c:pt>
                <c:pt idx="7">
                  <c:v>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517864"/>
        <c:axId val="480519432"/>
        <c:axId val="0"/>
      </c:bar3DChart>
      <c:catAx>
        <c:axId val="48051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0519432"/>
        <c:crosses val="autoZero"/>
        <c:auto val="1"/>
        <c:lblAlgn val="ctr"/>
        <c:lblOffset val="100"/>
        <c:noMultiLvlLbl val="0"/>
      </c:catAx>
      <c:valAx>
        <c:axId val="48051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_-* #,##0\ _S_/_._-;\-* #,##0\ _S_/_._-;_-* &quot;-&quot;??\ _S_/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8051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/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dk1">
            <a:lumMod val="60000"/>
            <a:lumOff val="4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/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60160</xdr:colOff>
      <xdr:row>15</xdr:row>
      <xdr:rowOff>100262</xdr:rowOff>
    </xdr:from>
    <xdr:to>
      <xdr:col>15</xdr:col>
      <xdr:colOff>30080</xdr:colOff>
      <xdr:row>37</xdr:row>
      <xdr:rowOff>70183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2677026</xdr:colOff>
      <xdr:row>37</xdr:row>
      <xdr:rowOff>140369</xdr:rowOff>
    </xdr:from>
    <xdr:to>
      <xdr:col>11</xdr:col>
      <xdr:colOff>130342</xdr:colOff>
      <xdr:row>54</xdr:row>
      <xdr:rowOff>90237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topLeftCell="B1" zoomScale="95" zoomScaleNormal="95" workbookViewId="0">
      <selection activeCell="L8" sqref="L8"/>
    </sheetView>
  </sheetViews>
  <sheetFormatPr baseColWidth="10" defaultRowHeight="15" x14ac:dyDescent="0.25"/>
  <cols>
    <col min="1" max="1" width="1.28515625" hidden="1" customWidth="1"/>
    <col min="2" max="2" width="42.140625" customWidth="1"/>
    <col min="3" max="10" width="10.85546875" style="18" customWidth="1"/>
    <col min="11" max="11" width="2.85546875" customWidth="1"/>
    <col min="12" max="12" width="23.28515625" customWidth="1"/>
    <col min="13" max="13" width="4" customWidth="1"/>
    <col min="14" max="14" width="19.28515625" customWidth="1"/>
    <col min="15" max="15" width="12.5703125" customWidth="1"/>
  </cols>
  <sheetData>
    <row r="1" spans="1:22" ht="31.5" customHeight="1" x14ac:dyDescent="0.25">
      <c r="A1" s="3"/>
      <c r="B1" s="3"/>
      <c r="C1" s="40" t="s">
        <v>41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3"/>
      <c r="P1" s="3"/>
      <c r="Q1" s="3"/>
      <c r="R1" s="3"/>
      <c r="S1" s="3"/>
      <c r="T1" s="3"/>
      <c r="U1" s="3"/>
      <c r="V1" s="3"/>
    </row>
    <row r="2" spans="1:22" ht="38.25" customHeight="1" x14ac:dyDescent="0.25">
      <c r="A2" s="3"/>
      <c r="B2" s="3"/>
      <c r="C2" s="12"/>
      <c r="D2" s="12"/>
      <c r="E2" s="12"/>
      <c r="F2" s="12"/>
      <c r="G2" s="12"/>
      <c r="H2" s="12"/>
      <c r="I2" s="12"/>
      <c r="J2" s="12"/>
      <c r="K2" s="3"/>
      <c r="L2" s="7" t="s">
        <v>44</v>
      </c>
      <c r="M2" s="3"/>
      <c r="N2" s="11">
        <f>930</f>
        <v>930</v>
      </c>
      <c r="O2" s="8" t="s">
        <v>35</v>
      </c>
      <c r="P2" s="3"/>
      <c r="Q2" s="3"/>
      <c r="R2" s="3"/>
      <c r="S2" s="3"/>
      <c r="T2" s="3"/>
      <c r="U2" s="3"/>
      <c r="V2" s="3"/>
    </row>
    <row r="3" spans="1:22" ht="12" customHeight="1" x14ac:dyDescent="0.25">
      <c r="A3" s="3"/>
      <c r="B3" s="3"/>
      <c r="C3" s="45" t="s">
        <v>31</v>
      </c>
      <c r="D3" s="45"/>
      <c r="E3" s="45"/>
      <c r="F3" s="45"/>
      <c r="G3" s="45"/>
      <c r="H3" s="45"/>
      <c r="I3" s="45"/>
      <c r="J3" s="45"/>
      <c r="K3" s="3"/>
      <c r="L3" s="9" t="s">
        <v>20</v>
      </c>
      <c r="M3" s="3"/>
      <c r="N3" s="11">
        <f>N2*$O$3</f>
        <v>372</v>
      </c>
      <c r="O3" s="27">
        <v>0.4</v>
      </c>
      <c r="P3" s="3"/>
      <c r="Q3" s="3"/>
      <c r="R3" s="3"/>
      <c r="S3" s="3"/>
      <c r="T3" s="3"/>
      <c r="U3" s="3"/>
      <c r="V3" s="3"/>
    </row>
    <row r="4" spans="1:22" x14ac:dyDescent="0.25">
      <c r="A4" s="3"/>
      <c r="B4" s="3"/>
      <c r="C4" s="17">
        <v>0.01</v>
      </c>
      <c r="D4" s="17">
        <v>1</v>
      </c>
      <c r="E4" s="17">
        <v>2</v>
      </c>
      <c r="F4" s="17">
        <v>3</v>
      </c>
      <c r="G4" s="17">
        <v>4</v>
      </c>
      <c r="H4" s="17">
        <v>5</v>
      </c>
      <c r="I4" s="17">
        <v>6</v>
      </c>
      <c r="J4" s="17">
        <v>7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spans="1:22" ht="12.75" customHeight="1" x14ac:dyDescent="0.25">
      <c r="A5" s="3"/>
      <c r="B5" s="2" t="s">
        <v>16</v>
      </c>
      <c r="C5" s="12"/>
      <c r="D5" s="12"/>
      <c r="E5" s="12"/>
      <c r="F5" s="12"/>
      <c r="G5" s="12"/>
      <c r="H5" s="12"/>
      <c r="I5" s="12"/>
      <c r="J5" s="12"/>
      <c r="K5" s="3"/>
      <c r="L5" s="8" t="s">
        <v>21</v>
      </c>
      <c r="M5" s="3"/>
      <c r="N5" s="3">
        <v>10</v>
      </c>
      <c r="O5" s="3"/>
      <c r="P5" s="3"/>
      <c r="Q5" s="3"/>
      <c r="R5" s="3">
        <v>930</v>
      </c>
      <c r="S5" s="3">
        <v>0.1</v>
      </c>
      <c r="T5" s="3"/>
      <c r="U5" s="3"/>
      <c r="V5" s="3"/>
    </row>
    <row r="6" spans="1:22" x14ac:dyDescent="0.25">
      <c r="A6" s="3"/>
      <c r="B6" s="3" t="s">
        <v>27</v>
      </c>
      <c r="D6" s="12">
        <f>IF($N$12&lt;0.4,$N$3*$N$5*$N$6*$N$12,$N$3*$N$5*3*$N$12)</f>
        <v>2455.2000000000003</v>
      </c>
      <c r="E6" s="12">
        <f t="shared" ref="E6:J6" si="0">IF($N$12&lt;0.4,$N$3*$N$5*$N$6*$N$12,$N$3*$N$5*3*$N$12)</f>
        <v>2455.2000000000003</v>
      </c>
      <c r="F6" s="12">
        <f t="shared" si="0"/>
        <v>2455.2000000000003</v>
      </c>
      <c r="G6" s="12">
        <f t="shared" si="0"/>
        <v>2455.2000000000003</v>
      </c>
      <c r="H6" s="12">
        <f t="shared" si="0"/>
        <v>2455.2000000000003</v>
      </c>
      <c r="I6" s="12">
        <f t="shared" si="0"/>
        <v>2455.2000000000003</v>
      </c>
      <c r="J6" s="12">
        <f t="shared" si="0"/>
        <v>2455.2000000000003</v>
      </c>
      <c r="K6" s="3"/>
      <c r="L6" s="8" t="s">
        <v>22</v>
      </c>
      <c r="M6" s="3"/>
      <c r="N6" s="3">
        <v>2</v>
      </c>
      <c r="O6" s="3"/>
      <c r="P6" s="3"/>
      <c r="Q6" s="3"/>
      <c r="R6" s="3"/>
      <c r="S6" s="3"/>
      <c r="T6" s="3"/>
      <c r="U6" s="3"/>
      <c r="V6" s="3"/>
    </row>
    <row r="7" spans="1:22" x14ac:dyDescent="0.25">
      <c r="A7" s="3"/>
      <c r="B7" s="3" t="s">
        <v>28</v>
      </c>
      <c r="C7" s="12"/>
      <c r="D7" s="12">
        <f>$N$9*$N$12+$N$10*$N$12</f>
        <v>1122</v>
      </c>
      <c r="E7" s="12">
        <f t="shared" ref="E7:J7" si="1">$N$9*$N$12+$N$10*$N$12</f>
        <v>1122</v>
      </c>
      <c r="F7" s="12">
        <f t="shared" si="1"/>
        <v>1122</v>
      </c>
      <c r="G7" s="12">
        <f t="shared" si="1"/>
        <v>1122</v>
      </c>
      <c r="H7" s="12">
        <f t="shared" si="1"/>
        <v>1122</v>
      </c>
      <c r="I7" s="12">
        <f t="shared" si="1"/>
        <v>1122</v>
      </c>
      <c r="J7" s="12">
        <f t="shared" si="1"/>
        <v>1122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12.75" customHeight="1" x14ac:dyDescent="0.25">
      <c r="A8" s="3"/>
      <c r="B8" s="3" t="s">
        <v>19</v>
      </c>
      <c r="C8" s="12"/>
      <c r="D8" s="12">
        <f>$N$11</f>
        <v>400</v>
      </c>
      <c r="E8" s="12">
        <f t="shared" ref="E8:J8" si="2">$N$11</f>
        <v>400</v>
      </c>
      <c r="F8" s="12">
        <f t="shared" si="2"/>
        <v>400</v>
      </c>
      <c r="G8" s="12">
        <f t="shared" si="2"/>
        <v>400</v>
      </c>
      <c r="H8" s="12">
        <f t="shared" si="2"/>
        <v>400</v>
      </c>
      <c r="I8" s="12">
        <f t="shared" si="2"/>
        <v>400</v>
      </c>
      <c r="J8" s="12">
        <f t="shared" si="2"/>
        <v>400</v>
      </c>
      <c r="K8" s="3"/>
      <c r="L8" s="3"/>
      <c r="M8" s="3"/>
      <c r="N8" s="3"/>
      <c r="O8" s="28"/>
      <c r="P8" s="3"/>
      <c r="Q8" s="3"/>
      <c r="R8" s="3"/>
      <c r="S8" s="3"/>
      <c r="T8" s="3"/>
      <c r="U8" s="3"/>
      <c r="V8" s="3"/>
    </row>
    <row r="9" spans="1:22" ht="18.75" x14ac:dyDescent="0.3">
      <c r="A9" s="3"/>
      <c r="B9" s="1" t="s">
        <v>18</v>
      </c>
      <c r="C9" s="19"/>
      <c r="D9" s="19">
        <f>SUM(D6:D8)</f>
        <v>3977.2000000000003</v>
      </c>
      <c r="E9" s="19">
        <f t="shared" ref="E9:J9" si="3">SUM(E6:E8)</f>
        <v>3977.2000000000003</v>
      </c>
      <c r="F9" s="19">
        <f t="shared" si="3"/>
        <v>3977.2000000000003</v>
      </c>
      <c r="G9" s="19">
        <f t="shared" si="3"/>
        <v>3977.2000000000003</v>
      </c>
      <c r="H9" s="19">
        <f t="shared" si="3"/>
        <v>3977.2000000000003</v>
      </c>
      <c r="I9" s="19">
        <f t="shared" si="3"/>
        <v>3977.2000000000003</v>
      </c>
      <c r="J9" s="19">
        <f t="shared" si="3"/>
        <v>3977.2000000000003</v>
      </c>
      <c r="K9" s="3"/>
      <c r="L9" s="47" t="s">
        <v>38</v>
      </c>
      <c r="M9" s="48"/>
      <c r="N9" s="35">
        <v>2000</v>
      </c>
      <c r="O9" s="3" t="s">
        <v>42</v>
      </c>
      <c r="P9" s="3"/>
      <c r="Q9" s="3"/>
      <c r="R9" s="3"/>
      <c r="S9" s="3"/>
      <c r="T9" s="3"/>
      <c r="U9" s="3"/>
      <c r="V9" s="3"/>
    </row>
    <row r="10" spans="1:22" ht="17.25" x14ac:dyDescent="0.3">
      <c r="A10" s="3"/>
      <c r="B10" s="3"/>
      <c r="C10" s="12"/>
      <c r="D10" s="12"/>
      <c r="E10" s="12"/>
      <c r="F10" s="12"/>
      <c r="G10" s="12"/>
      <c r="H10" s="12"/>
      <c r="I10" s="12"/>
      <c r="J10" s="12"/>
      <c r="K10" s="3"/>
      <c r="L10" s="46" t="s">
        <v>37</v>
      </c>
      <c r="M10" s="46"/>
      <c r="N10" s="36">
        <v>1400</v>
      </c>
      <c r="O10" t="s">
        <v>40</v>
      </c>
      <c r="P10" s="3"/>
      <c r="Q10" s="3"/>
      <c r="R10" s="3"/>
      <c r="S10" s="3"/>
      <c r="T10" s="3"/>
      <c r="U10" s="3"/>
      <c r="V10" s="3"/>
    </row>
    <row r="11" spans="1:22" ht="15" customHeight="1" thickBot="1" x14ac:dyDescent="0.3">
      <c r="A11" s="3"/>
      <c r="B11" s="2" t="s">
        <v>0</v>
      </c>
      <c r="C11" s="12"/>
      <c r="D11" s="12"/>
      <c r="E11" s="12"/>
      <c r="F11" s="12"/>
      <c r="G11" s="12"/>
      <c r="H11" s="12"/>
      <c r="I11" s="12"/>
      <c r="J11" s="12"/>
      <c r="K11" s="3"/>
      <c r="L11" s="8" t="s">
        <v>39</v>
      </c>
      <c r="M11" s="3"/>
      <c r="N11" s="10">
        <v>400</v>
      </c>
      <c r="O11" s="3" t="s">
        <v>36</v>
      </c>
      <c r="P11" s="3"/>
      <c r="Q11" s="3"/>
      <c r="R11" s="3"/>
      <c r="S11" s="3"/>
      <c r="T11" s="3"/>
      <c r="U11" s="3"/>
      <c r="V11" s="3"/>
    </row>
    <row r="12" spans="1:22" ht="15.75" thickBot="1" x14ac:dyDescent="0.3">
      <c r="A12" s="3"/>
      <c r="B12" s="3" t="s">
        <v>1</v>
      </c>
      <c r="C12" s="26">
        <v>1700</v>
      </c>
      <c r="D12" s="12"/>
      <c r="E12" s="12"/>
      <c r="F12" s="12"/>
      <c r="G12" s="12"/>
      <c r="H12" s="12"/>
      <c r="I12" s="12"/>
      <c r="J12" s="12"/>
      <c r="K12" s="3"/>
      <c r="L12" s="41" t="s">
        <v>23</v>
      </c>
      <c r="M12" s="42"/>
      <c r="N12" s="39">
        <v>0.33</v>
      </c>
      <c r="O12" s="3" t="s">
        <v>43</v>
      </c>
      <c r="P12" s="3"/>
      <c r="Q12" s="3"/>
      <c r="R12" s="3"/>
      <c r="S12" s="3"/>
      <c r="T12" s="3"/>
      <c r="U12" s="3"/>
      <c r="V12" s="3"/>
    </row>
    <row r="13" spans="1:22" x14ac:dyDescent="0.25">
      <c r="A13" s="3"/>
      <c r="B13" s="3" t="s">
        <v>2</v>
      </c>
      <c r="C13" s="26">
        <f>10*1300</f>
        <v>13000</v>
      </c>
      <c r="D13" s="12"/>
      <c r="E13" s="12"/>
      <c r="F13" s="12"/>
      <c r="G13" s="12"/>
      <c r="H13" s="12"/>
      <c r="I13" s="12"/>
      <c r="J13" s="12"/>
      <c r="K13" s="3"/>
      <c r="L13" s="43" t="s">
        <v>26</v>
      </c>
      <c r="M13" s="43"/>
      <c r="N13" s="5">
        <v>1</v>
      </c>
      <c r="O13" s="3"/>
      <c r="P13" s="3"/>
      <c r="Q13" s="3"/>
      <c r="R13" s="3"/>
      <c r="S13" s="3"/>
      <c r="T13" s="3"/>
      <c r="U13" s="3"/>
      <c r="V13" s="3"/>
    </row>
    <row r="14" spans="1:22" x14ac:dyDescent="0.25">
      <c r="A14" s="3"/>
      <c r="B14" s="4" t="s">
        <v>3</v>
      </c>
      <c r="C14" s="26"/>
      <c r="D14" s="12">
        <f>130*$N$12</f>
        <v>42.9</v>
      </c>
      <c r="E14" s="12">
        <f t="shared" ref="E14:J14" si="4">130*$N$12</f>
        <v>42.9</v>
      </c>
      <c r="F14" s="12">
        <f t="shared" si="4"/>
        <v>42.9</v>
      </c>
      <c r="G14" s="12">
        <f t="shared" si="4"/>
        <v>42.9</v>
      </c>
      <c r="H14" s="12">
        <f t="shared" si="4"/>
        <v>42.9</v>
      </c>
      <c r="I14" s="12">
        <f t="shared" si="4"/>
        <v>42.9</v>
      </c>
      <c r="J14" s="12">
        <f t="shared" si="4"/>
        <v>42.9</v>
      </c>
      <c r="K14" s="3"/>
      <c r="L14" s="44" t="s">
        <v>25</v>
      </c>
      <c r="M14" s="44"/>
      <c r="N14" s="5">
        <v>0.66</v>
      </c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3"/>
      <c r="B15" s="4" t="s">
        <v>4</v>
      </c>
      <c r="C15" s="26"/>
      <c r="D15" s="12">
        <f>190*$N$12</f>
        <v>62.7</v>
      </c>
      <c r="E15" s="12">
        <f t="shared" ref="E15:J15" si="5">190*$N$12</f>
        <v>62.7</v>
      </c>
      <c r="F15" s="12">
        <f t="shared" si="5"/>
        <v>62.7</v>
      </c>
      <c r="G15" s="12">
        <f t="shared" si="5"/>
        <v>62.7</v>
      </c>
      <c r="H15" s="12">
        <f t="shared" si="5"/>
        <v>62.7</v>
      </c>
      <c r="I15" s="12">
        <f t="shared" si="5"/>
        <v>62.7</v>
      </c>
      <c r="J15" s="12">
        <f t="shared" si="5"/>
        <v>62.7</v>
      </c>
      <c r="K15" s="3"/>
      <c r="L15" s="44" t="s">
        <v>24</v>
      </c>
      <c r="M15" s="44"/>
      <c r="N15" s="5">
        <v>0.33</v>
      </c>
      <c r="O15" s="3"/>
      <c r="P15" s="3"/>
      <c r="Q15" s="3"/>
      <c r="R15" s="3"/>
      <c r="S15" s="3"/>
      <c r="T15" s="3"/>
      <c r="U15" s="3"/>
      <c r="V15" s="3"/>
    </row>
    <row r="16" spans="1:22" x14ac:dyDescent="0.25">
      <c r="A16" s="3"/>
      <c r="B16" s="4" t="s">
        <v>5</v>
      </c>
      <c r="C16" s="26"/>
      <c r="D16" s="31">
        <v>1200</v>
      </c>
      <c r="E16" s="31">
        <v>1200</v>
      </c>
      <c r="F16" s="31">
        <v>1200</v>
      </c>
      <c r="G16" s="31">
        <v>1200</v>
      </c>
      <c r="H16" s="31">
        <v>1200</v>
      </c>
      <c r="I16" s="31">
        <v>1200</v>
      </c>
      <c r="J16" s="31">
        <v>1200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spans="1:22" x14ac:dyDescent="0.25">
      <c r="A17" s="3"/>
      <c r="B17" s="3" t="s">
        <v>6</v>
      </c>
      <c r="C17" s="26">
        <v>1200</v>
      </c>
      <c r="D17" s="12"/>
      <c r="E17" s="12"/>
      <c r="F17" s="12"/>
      <c r="G17" s="12"/>
      <c r="H17" s="12"/>
      <c r="I17" s="12"/>
      <c r="J17" s="12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2" x14ac:dyDescent="0.25">
      <c r="A18" s="3"/>
      <c r="B18" s="4" t="s">
        <v>7</v>
      </c>
      <c r="C18" s="26">
        <v>700</v>
      </c>
      <c r="D18" s="12">
        <f>IF($N$12&gt;0.4,50*$N$5*$N$6*$N$12,150*$N$5*$N$12)</f>
        <v>495</v>
      </c>
      <c r="E18" s="12">
        <f t="shared" ref="E18:J18" si="6">IF($N$12&gt;0.4,50*$N$5*$N$6*$N$12,150*$N$5*$N$12)</f>
        <v>495</v>
      </c>
      <c r="F18" s="12">
        <f t="shared" si="6"/>
        <v>495</v>
      </c>
      <c r="G18" s="12">
        <f t="shared" si="6"/>
        <v>495</v>
      </c>
      <c r="H18" s="12">
        <f t="shared" si="6"/>
        <v>495</v>
      </c>
      <c r="I18" s="12">
        <f t="shared" si="6"/>
        <v>495</v>
      </c>
      <c r="J18" s="12">
        <f t="shared" si="6"/>
        <v>495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1:22" x14ac:dyDescent="0.25">
      <c r="A19" s="3"/>
      <c r="B19" s="3" t="s">
        <v>8</v>
      </c>
      <c r="C19" s="26">
        <v>3000</v>
      </c>
      <c r="D19" s="12"/>
      <c r="E19" s="12"/>
      <c r="F19" s="12"/>
      <c r="G19" s="12"/>
      <c r="H19" s="12"/>
      <c r="I19" s="12"/>
      <c r="J19" s="12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spans="1:22" x14ac:dyDescent="0.25">
      <c r="A20" s="3"/>
      <c r="B20" s="32" t="s">
        <v>9</v>
      </c>
      <c r="C20" s="33"/>
      <c r="D20" s="34">
        <f>IF($N$12&lt;0.4,500,1000)</f>
        <v>500</v>
      </c>
      <c r="E20" s="34">
        <f t="shared" ref="E20:J20" si="7">IF($N$12&lt;0.4,500,1000)</f>
        <v>500</v>
      </c>
      <c r="F20" s="34">
        <f t="shared" si="7"/>
        <v>500</v>
      </c>
      <c r="G20" s="34">
        <f t="shared" si="7"/>
        <v>500</v>
      </c>
      <c r="H20" s="34">
        <f t="shared" si="7"/>
        <v>500</v>
      </c>
      <c r="I20" s="34">
        <f t="shared" si="7"/>
        <v>500</v>
      </c>
      <c r="J20" s="34">
        <f t="shared" si="7"/>
        <v>500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spans="1:22" x14ac:dyDescent="0.25">
      <c r="A21" s="3"/>
      <c r="B21" s="4" t="s">
        <v>10</v>
      </c>
      <c r="C21" s="26"/>
      <c r="D21" s="12">
        <f>930/2</f>
        <v>465</v>
      </c>
      <c r="E21" s="12">
        <f t="shared" ref="E21:J21" si="8">930/2</f>
        <v>465</v>
      </c>
      <c r="F21" s="12">
        <f t="shared" si="8"/>
        <v>465</v>
      </c>
      <c r="G21" s="12">
        <f t="shared" si="8"/>
        <v>465</v>
      </c>
      <c r="H21" s="12">
        <f t="shared" si="8"/>
        <v>465</v>
      </c>
      <c r="I21" s="12">
        <f t="shared" si="8"/>
        <v>465</v>
      </c>
      <c r="J21" s="12">
        <f t="shared" si="8"/>
        <v>465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spans="1:22" x14ac:dyDescent="0.25">
      <c r="A22" s="3"/>
      <c r="B22" s="4" t="s">
        <v>11</v>
      </c>
      <c r="C22" s="26"/>
      <c r="D22" s="31">
        <f>IF($N$12&gt;0.4,2200,1000)</f>
        <v>1000</v>
      </c>
      <c r="E22" s="31">
        <f t="shared" ref="E22:J22" si="9">IF($N$12&gt;0.4,2200,1000)</f>
        <v>1000</v>
      </c>
      <c r="F22" s="31">
        <f t="shared" si="9"/>
        <v>1000</v>
      </c>
      <c r="G22" s="31">
        <f t="shared" si="9"/>
        <v>1000</v>
      </c>
      <c r="H22" s="31">
        <f t="shared" si="9"/>
        <v>1000</v>
      </c>
      <c r="I22" s="31">
        <f t="shared" si="9"/>
        <v>1000</v>
      </c>
      <c r="J22" s="31">
        <f t="shared" si="9"/>
        <v>1000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x14ac:dyDescent="0.25">
      <c r="A23" s="3"/>
      <c r="B23" s="3" t="s">
        <v>12</v>
      </c>
      <c r="C23" s="26">
        <v>2500</v>
      </c>
      <c r="D23" s="12">
        <f>500*$N$12</f>
        <v>165</v>
      </c>
      <c r="E23" s="12">
        <f t="shared" ref="E23:J23" si="10">500*$N$12</f>
        <v>165</v>
      </c>
      <c r="F23" s="12">
        <f t="shared" si="10"/>
        <v>165</v>
      </c>
      <c r="G23" s="12">
        <f t="shared" si="10"/>
        <v>165</v>
      </c>
      <c r="H23" s="12">
        <f t="shared" si="10"/>
        <v>165</v>
      </c>
      <c r="I23" s="12">
        <f t="shared" si="10"/>
        <v>165</v>
      </c>
      <c r="J23" s="12">
        <f t="shared" si="10"/>
        <v>165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x14ac:dyDescent="0.25">
      <c r="A24" s="3"/>
      <c r="B24" s="3" t="s">
        <v>13</v>
      </c>
      <c r="C24" s="26"/>
      <c r="D24" s="12"/>
      <c r="E24" s="12"/>
      <c r="F24" s="12"/>
      <c r="G24" s="12"/>
      <c r="H24" s="12"/>
      <c r="I24" s="12"/>
      <c r="J24" s="12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spans="1:22" x14ac:dyDescent="0.25">
      <c r="A25" s="3"/>
      <c r="B25" s="3" t="s">
        <v>14</v>
      </c>
      <c r="C25" s="26">
        <v>2600</v>
      </c>
      <c r="D25" s="12"/>
      <c r="E25" s="12"/>
      <c r="F25" s="12"/>
      <c r="G25" s="12"/>
      <c r="H25" s="12"/>
      <c r="I25" s="12"/>
      <c r="J25" s="1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spans="1:22" x14ac:dyDescent="0.25">
      <c r="A26" s="3"/>
      <c r="B26" s="4" t="s">
        <v>15</v>
      </c>
      <c r="C26" s="26"/>
      <c r="D26" s="12"/>
      <c r="E26" s="12"/>
      <c r="F26" s="12"/>
      <c r="G26" s="12"/>
      <c r="H26" s="12"/>
      <c r="I26" s="12"/>
      <c r="J26" s="12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spans="1:22" x14ac:dyDescent="0.25">
      <c r="A27" s="3"/>
      <c r="B27" s="1" t="s">
        <v>17</v>
      </c>
      <c r="C27" s="22">
        <f>SUM(C12:C26)</f>
        <v>24700</v>
      </c>
      <c r="D27" s="23">
        <f>SUM(D12:D26)</f>
        <v>3930.6</v>
      </c>
      <c r="E27" s="23">
        <f t="shared" ref="E27:J27" si="11">SUM(E12:E26)</f>
        <v>3930.6</v>
      </c>
      <c r="F27" s="23">
        <f t="shared" si="11"/>
        <v>3930.6</v>
      </c>
      <c r="G27" s="23">
        <f t="shared" si="11"/>
        <v>3930.6</v>
      </c>
      <c r="H27" s="23">
        <f t="shared" si="11"/>
        <v>3930.6</v>
      </c>
      <c r="I27" s="23">
        <f t="shared" si="11"/>
        <v>3930.6</v>
      </c>
      <c r="J27" s="23">
        <f t="shared" si="11"/>
        <v>3930.6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spans="1:22" x14ac:dyDescent="0.25">
      <c r="A28" s="3"/>
      <c r="B28" s="6"/>
      <c r="C28" s="14"/>
      <c r="D28" s="20"/>
      <c r="E28" s="20"/>
      <c r="F28" s="20"/>
      <c r="G28" s="20"/>
      <c r="H28" s="20"/>
      <c r="I28" s="20"/>
      <c r="J28" s="20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spans="1:22" x14ac:dyDescent="0.25">
      <c r="A29" s="3"/>
      <c r="B29" s="15" t="s">
        <v>29</v>
      </c>
      <c r="C29" s="16">
        <f>C9-C27</f>
        <v>-24700</v>
      </c>
      <c r="D29" s="29">
        <f t="shared" ref="D29:J29" si="12">D9-D27</f>
        <v>46.600000000000364</v>
      </c>
      <c r="E29" s="29">
        <f t="shared" si="12"/>
        <v>46.600000000000364</v>
      </c>
      <c r="F29" s="29">
        <f t="shared" si="12"/>
        <v>46.600000000000364</v>
      </c>
      <c r="G29" s="29">
        <f t="shared" si="12"/>
        <v>46.600000000000364</v>
      </c>
      <c r="H29" s="29">
        <f t="shared" si="12"/>
        <v>46.600000000000364</v>
      </c>
      <c r="I29" s="29">
        <f t="shared" si="12"/>
        <v>46.600000000000364</v>
      </c>
      <c r="J29" s="29">
        <f t="shared" si="12"/>
        <v>46.600000000000364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spans="1:22" ht="8.25" customHeight="1" x14ac:dyDescent="0.25">
      <c r="A30" s="3"/>
      <c r="B30" s="3"/>
      <c r="C30" s="12"/>
      <c r="D30" s="12"/>
      <c r="E30" s="12"/>
      <c r="F30" s="12"/>
      <c r="G30" s="12"/>
      <c r="H30" s="12"/>
      <c r="I30" s="12"/>
      <c r="J30" s="12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1.25" customHeight="1" x14ac:dyDescent="0.25">
      <c r="A31" s="3"/>
      <c r="B31" s="6"/>
      <c r="C31" s="14"/>
      <c r="D31" s="20"/>
      <c r="E31" s="20"/>
      <c r="F31" s="20"/>
      <c r="G31" s="20"/>
      <c r="H31" s="20"/>
      <c r="I31" s="20"/>
      <c r="J31" s="20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22" ht="17.25" x14ac:dyDescent="0.25">
      <c r="A32" s="3"/>
      <c r="B32" s="21" t="s">
        <v>30</v>
      </c>
      <c r="C32" s="12"/>
      <c r="D32" s="12"/>
      <c r="E32" s="12"/>
      <c r="F32" s="12"/>
      <c r="G32" s="12"/>
      <c r="H32" s="12"/>
      <c r="I32" s="12"/>
      <c r="J32" s="12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spans="1:22" x14ac:dyDescent="0.25">
      <c r="A33" s="3"/>
      <c r="B33" s="13" t="s">
        <v>33</v>
      </c>
      <c r="C33" s="24">
        <f>-C27</f>
        <v>-24700</v>
      </c>
      <c r="D33" s="38">
        <v>8275</v>
      </c>
      <c r="E33" s="38">
        <v>8275</v>
      </c>
      <c r="F33" s="38">
        <v>8275</v>
      </c>
      <c r="G33" s="38">
        <v>8275</v>
      </c>
      <c r="H33" s="38">
        <v>8275</v>
      </c>
      <c r="I33" s="38">
        <v>8275</v>
      </c>
      <c r="J33" s="38">
        <v>8275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x14ac:dyDescent="0.25">
      <c r="A34" s="3"/>
      <c r="B34" s="3"/>
      <c r="C34" s="25"/>
      <c r="D34" s="12"/>
      <c r="E34" s="12"/>
      <c r="F34" s="12"/>
      <c r="G34" s="12"/>
      <c r="H34" s="12"/>
      <c r="I34" s="12"/>
      <c r="J34" s="12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spans="1:22" x14ac:dyDescent="0.25">
      <c r="A35" s="3"/>
      <c r="B35" s="13" t="s">
        <v>32</v>
      </c>
      <c r="C35" s="24">
        <f>-C27</f>
        <v>-24700</v>
      </c>
      <c r="D35" s="38">
        <v>3943.4000000000005</v>
      </c>
      <c r="E35" s="38">
        <v>3943.4000000000005</v>
      </c>
      <c r="F35" s="38">
        <v>3943.4000000000005</v>
      </c>
      <c r="G35" s="38">
        <v>3943.4000000000005</v>
      </c>
      <c r="H35" s="38">
        <v>3943.4000000000005</v>
      </c>
      <c r="I35" s="38">
        <v>3943.4000000000005</v>
      </c>
      <c r="J35" s="38">
        <v>3943.4000000000005</v>
      </c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spans="1:22" x14ac:dyDescent="0.25">
      <c r="A36" s="3"/>
      <c r="B36" s="3"/>
      <c r="C36" s="25"/>
      <c r="D36" s="12"/>
      <c r="E36" s="12"/>
      <c r="F36" s="12"/>
      <c r="G36" s="12"/>
      <c r="H36" s="12"/>
      <c r="I36" s="12"/>
      <c r="J36" s="12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x14ac:dyDescent="0.25">
      <c r="A37" s="3"/>
      <c r="B37" s="13" t="s">
        <v>34</v>
      </c>
      <c r="C37" s="24">
        <f>-C27</f>
        <v>-24700</v>
      </c>
      <c r="D37" s="37">
        <v>46.600000000000364</v>
      </c>
      <c r="E37" s="37">
        <v>46.600000000000364</v>
      </c>
      <c r="F37" s="37">
        <v>46.600000000000364</v>
      </c>
      <c r="G37" s="37">
        <v>46.600000000000364</v>
      </c>
      <c r="H37" s="37">
        <v>46.600000000000364</v>
      </c>
      <c r="I37" s="37">
        <v>46.600000000000364</v>
      </c>
      <c r="J37" s="37">
        <v>46.600000000000364</v>
      </c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spans="1:22" x14ac:dyDescent="0.25">
      <c r="A38" s="3"/>
      <c r="B38" s="3"/>
      <c r="C38" s="12"/>
      <c r="D38" s="12"/>
      <c r="E38" s="12"/>
      <c r="F38" s="12"/>
      <c r="G38" s="12"/>
      <c r="H38" s="12"/>
      <c r="I38" s="12"/>
      <c r="J38" s="12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spans="1:22" x14ac:dyDescent="0.25">
      <c r="A39" s="3"/>
      <c r="B39" s="3"/>
      <c r="C39" s="12"/>
      <c r="D39" s="12"/>
      <c r="E39" s="12"/>
      <c r="F39" s="12"/>
      <c r="G39" s="12"/>
      <c r="H39" s="12"/>
      <c r="I39" s="12"/>
      <c r="J39" s="12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x14ac:dyDescent="0.25">
      <c r="A40" s="3"/>
      <c r="B40" s="3"/>
      <c r="C40" s="12"/>
      <c r="D40" s="12"/>
      <c r="E40" s="12"/>
      <c r="F40" s="12"/>
      <c r="G40" s="12"/>
      <c r="H40" s="12"/>
      <c r="I40" s="12"/>
      <c r="J40" s="12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spans="1:22" x14ac:dyDescent="0.25">
      <c r="A41" s="3"/>
      <c r="B41" s="3"/>
      <c r="C41" s="12"/>
      <c r="D41" s="12"/>
      <c r="E41" s="12"/>
      <c r="F41" s="12"/>
      <c r="G41" s="12"/>
      <c r="H41" s="12"/>
      <c r="I41" s="12"/>
      <c r="J41" s="12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x14ac:dyDescent="0.25">
      <c r="A42" s="3"/>
      <c r="B42" s="3"/>
      <c r="C42" s="12"/>
      <c r="D42" s="12"/>
      <c r="E42" s="12"/>
      <c r="F42" s="12"/>
      <c r="G42" s="12"/>
      <c r="H42" s="12"/>
      <c r="I42" s="12"/>
      <c r="J42" s="12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x14ac:dyDescent="0.25">
      <c r="A43" s="3"/>
      <c r="B43" s="3"/>
      <c r="C43" s="12"/>
      <c r="D43" s="12"/>
      <c r="E43" s="12"/>
      <c r="F43" s="12"/>
      <c r="G43" s="12"/>
      <c r="H43" s="12"/>
      <c r="I43" s="12"/>
      <c r="J43" s="12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x14ac:dyDescent="0.25">
      <c r="A44" s="3"/>
      <c r="B44" s="3"/>
      <c r="C44" s="12"/>
      <c r="D44" s="12"/>
      <c r="E44" s="12"/>
      <c r="F44" s="12"/>
      <c r="G44" s="12"/>
      <c r="H44" s="12"/>
      <c r="I44" s="12"/>
      <c r="J44" s="12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spans="1:22" x14ac:dyDescent="0.25">
      <c r="A45" s="3"/>
      <c r="B45" s="3"/>
      <c r="C45" s="12"/>
      <c r="D45" s="12"/>
      <c r="E45" s="12"/>
      <c r="F45" s="12"/>
      <c r="G45" s="12"/>
      <c r="H45" s="12"/>
      <c r="I45" s="12"/>
      <c r="J45" s="12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spans="1:22" x14ac:dyDescent="0.25">
      <c r="A46" s="3"/>
      <c r="B46" s="30"/>
      <c r="C46" s="12"/>
      <c r="D46" s="12"/>
      <c r="E46" s="12"/>
      <c r="F46" s="12"/>
      <c r="G46" s="12"/>
      <c r="H46" s="12"/>
      <c r="I46" s="12"/>
      <c r="J46" s="12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spans="1:22" x14ac:dyDescent="0.25">
      <c r="A47" s="3"/>
      <c r="B47" s="3"/>
      <c r="C47" s="12"/>
      <c r="D47" s="12"/>
      <c r="E47" s="12"/>
      <c r="F47" s="12"/>
      <c r="G47" s="12"/>
      <c r="H47" s="12"/>
      <c r="I47" s="12"/>
      <c r="J47" s="12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spans="1:22" x14ac:dyDescent="0.25">
      <c r="A48" s="3"/>
      <c r="B48" s="3"/>
      <c r="C48" s="4" t="s">
        <v>3</v>
      </c>
      <c r="D48" s="4" t="s">
        <v>4</v>
      </c>
      <c r="E48" s="4" t="s">
        <v>5</v>
      </c>
      <c r="F48" s="4" t="s">
        <v>7</v>
      </c>
      <c r="G48" s="4" t="s">
        <v>9</v>
      </c>
      <c r="H48" s="4" t="s">
        <v>10</v>
      </c>
      <c r="I48" s="4" t="s">
        <v>11</v>
      </c>
      <c r="J48" s="4" t="s">
        <v>12</v>
      </c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x14ac:dyDescent="0.25">
      <c r="A49" s="3"/>
      <c r="B49" s="3"/>
      <c r="C49" s="12">
        <f>D14</f>
        <v>42.9</v>
      </c>
      <c r="D49" s="12">
        <f>D15</f>
        <v>62.7</v>
      </c>
      <c r="E49" s="12">
        <f>D16</f>
        <v>1200</v>
      </c>
      <c r="F49" s="12">
        <f>D18</f>
        <v>495</v>
      </c>
      <c r="G49" s="12">
        <f>D20</f>
        <v>500</v>
      </c>
      <c r="H49" s="12">
        <f>D21</f>
        <v>465</v>
      </c>
      <c r="I49" s="12">
        <f>D22</f>
        <v>1000</v>
      </c>
      <c r="J49" s="12">
        <f>D23</f>
        <v>165</v>
      </c>
      <c r="L49" s="3"/>
      <c r="M49" s="3"/>
      <c r="N49" s="3"/>
      <c r="O49" s="3"/>
      <c r="P49" s="3"/>
      <c r="Q49" s="3"/>
      <c r="R49" s="3"/>
      <c r="S49" s="3"/>
      <c r="T49" s="3"/>
    </row>
    <row r="50" spans="1:22" x14ac:dyDescent="0.25">
      <c r="A50" s="3"/>
      <c r="B50" s="3"/>
      <c r="C50" s="12"/>
      <c r="D50" s="12"/>
      <c r="E50" s="12"/>
      <c r="F50" s="12"/>
      <c r="G50" s="12"/>
      <c r="H50" s="12"/>
      <c r="I50" s="12"/>
      <c r="J50" s="12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spans="1:22" x14ac:dyDescent="0.25">
      <c r="A51" s="3"/>
      <c r="B51" s="3"/>
      <c r="C51" s="12"/>
      <c r="D51" s="12"/>
      <c r="E51" s="12"/>
      <c r="F51" s="12"/>
      <c r="G51" s="12"/>
      <c r="H51" s="12"/>
      <c r="I51" s="12"/>
      <c r="J51" s="12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spans="1:22" x14ac:dyDescent="0.25">
      <c r="A52" s="3"/>
      <c r="B52" s="3"/>
      <c r="C52" s="12"/>
      <c r="D52" s="12">
        <f>I49+E49+G49</f>
        <v>2700</v>
      </c>
      <c r="E52" s="12"/>
      <c r="F52" s="12"/>
      <c r="G52" s="12"/>
      <c r="H52" s="12"/>
      <c r="I52" s="12"/>
      <c r="J52" s="12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spans="1:22" x14ac:dyDescent="0.25">
      <c r="A53" s="3"/>
      <c r="B53" s="3"/>
      <c r="C53" s="12"/>
      <c r="D53" s="12"/>
      <c r="E53" s="12"/>
      <c r="F53" s="12"/>
      <c r="G53" s="12"/>
      <c r="H53" s="12"/>
      <c r="I53" s="12"/>
      <c r="J53" s="12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spans="1:22" x14ac:dyDescent="0.25">
      <c r="A54" s="3"/>
      <c r="B54" s="3"/>
      <c r="C54" s="12"/>
      <c r="D54" s="12"/>
      <c r="E54" s="12"/>
      <c r="F54" s="12"/>
      <c r="G54" s="12"/>
      <c r="H54" s="12"/>
      <c r="I54" s="12"/>
      <c r="J54" s="12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spans="1:22" x14ac:dyDescent="0.25">
      <c r="A55" s="3"/>
      <c r="B55" s="3"/>
      <c r="C55" s="12"/>
      <c r="D55" s="12"/>
      <c r="E55" s="12"/>
      <c r="F55" s="12"/>
      <c r="G55" s="12"/>
      <c r="H55" s="12"/>
      <c r="I55" s="12"/>
      <c r="J55" s="12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spans="1:22" x14ac:dyDescent="0.25">
      <c r="A56" s="3"/>
      <c r="B56" s="3"/>
      <c r="C56" s="12"/>
      <c r="D56" s="12"/>
      <c r="E56" s="12"/>
      <c r="F56" s="12"/>
      <c r="G56" s="12"/>
      <c r="H56" s="12"/>
      <c r="I56" s="12"/>
      <c r="J56" s="12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spans="1:22" x14ac:dyDescent="0.25">
      <c r="A57" s="3"/>
      <c r="B57" s="3"/>
      <c r="C57" s="12"/>
      <c r="D57" s="12"/>
      <c r="E57" s="12"/>
      <c r="F57" s="12"/>
      <c r="G57" s="12"/>
      <c r="H57" s="12"/>
      <c r="I57" s="12"/>
      <c r="J57" s="12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spans="1:22" x14ac:dyDescent="0.25">
      <c r="A58" s="3"/>
      <c r="B58" s="3"/>
      <c r="C58" s="12"/>
      <c r="D58" s="12"/>
      <c r="E58" s="12"/>
      <c r="F58" s="12"/>
      <c r="G58" s="12"/>
      <c r="H58" s="12"/>
      <c r="I58" s="12"/>
      <c r="J58" s="12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spans="1:22" x14ac:dyDescent="0.25">
      <c r="A59" s="3"/>
      <c r="B59" s="3"/>
      <c r="C59" s="12"/>
      <c r="D59" s="12"/>
      <c r="E59" s="12"/>
      <c r="F59" s="12"/>
      <c r="G59" s="12"/>
      <c r="H59" s="12"/>
      <c r="I59" s="12"/>
      <c r="J59" s="12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spans="1:22" x14ac:dyDescent="0.25">
      <c r="A60" s="3"/>
      <c r="B60" s="3"/>
      <c r="C60" s="12"/>
      <c r="D60" s="12"/>
      <c r="E60" s="12"/>
      <c r="F60" s="12"/>
      <c r="G60" s="12"/>
      <c r="H60" s="12"/>
      <c r="I60" s="12"/>
      <c r="J60" s="1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spans="1:22" x14ac:dyDescent="0.25">
      <c r="A61" s="3"/>
      <c r="B61" s="3"/>
      <c r="C61" s="12"/>
      <c r="D61" s="12"/>
      <c r="E61" s="12"/>
      <c r="F61" s="12"/>
      <c r="G61" s="12"/>
      <c r="H61" s="12"/>
      <c r="I61" s="12"/>
      <c r="J61" s="12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x14ac:dyDescent="0.25">
      <c r="A62" s="3"/>
      <c r="B62" s="3"/>
      <c r="C62" s="12"/>
      <c r="D62" s="12"/>
      <c r="E62" s="12"/>
      <c r="F62" s="12">
        <f>100*$N$12</f>
        <v>33</v>
      </c>
      <c r="G62" s="12">
        <f>120*$N$12</f>
        <v>39.6</v>
      </c>
      <c r="H62" s="12">
        <v>1200</v>
      </c>
      <c r="I62" s="12"/>
      <c r="J62" s="12">
        <f>50*$N$5*$N$6*$N$12</f>
        <v>330</v>
      </c>
      <c r="K62" s="12"/>
      <c r="L62" s="12">
        <v>1200</v>
      </c>
      <c r="M62" s="12">
        <v>500</v>
      </c>
      <c r="N62" s="12">
        <v>2200</v>
      </c>
      <c r="O62" s="12">
        <f>500*$N$12</f>
        <v>165</v>
      </c>
      <c r="P62" s="3"/>
      <c r="Q62" s="3"/>
      <c r="R62" s="3"/>
      <c r="S62" s="3"/>
      <c r="T62" s="3"/>
      <c r="U62" s="3"/>
      <c r="V62" s="3"/>
    </row>
    <row r="63" spans="1:22" x14ac:dyDescent="0.25">
      <c r="A63" s="3"/>
      <c r="B63" s="3"/>
      <c r="C63" s="12"/>
      <c r="D63" s="12"/>
      <c r="E63" s="12"/>
      <c r="F63" s="12"/>
      <c r="G63" s="12"/>
      <c r="H63" s="12"/>
      <c r="I63" s="12"/>
      <c r="J63" s="1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spans="1:22" x14ac:dyDescent="0.25">
      <c r="A64" s="3"/>
      <c r="B64" s="3"/>
      <c r="C64" s="12"/>
      <c r="D64" s="12"/>
      <c r="E64" s="12"/>
      <c r="F64" s="12"/>
      <c r="G64" s="12"/>
      <c r="H64" s="12"/>
      <c r="I64" s="12"/>
      <c r="J64" s="12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spans="1:22" x14ac:dyDescent="0.25">
      <c r="A65" s="3"/>
      <c r="B65" s="3"/>
      <c r="C65" s="12"/>
      <c r="D65" s="12"/>
      <c r="E65" s="12"/>
      <c r="F65" s="12"/>
      <c r="G65" s="12"/>
      <c r="H65" s="12"/>
      <c r="I65" s="12"/>
      <c r="J65" s="12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spans="1:22" x14ac:dyDescent="0.25">
      <c r="A66" s="3"/>
      <c r="B66" s="3"/>
      <c r="C66" s="12"/>
      <c r="D66" s="12"/>
      <c r="E66" s="12"/>
      <c r="F66" s="12"/>
      <c r="G66" s="12"/>
      <c r="H66" s="12"/>
      <c r="I66" s="12"/>
      <c r="J66" s="12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spans="1:22" x14ac:dyDescent="0.25">
      <c r="A67" s="3"/>
      <c r="B67" s="3"/>
      <c r="C67" s="12"/>
      <c r="D67" s="12"/>
      <c r="E67" s="12"/>
      <c r="F67" s="12"/>
      <c r="G67" s="12"/>
      <c r="H67" s="12"/>
      <c r="I67" s="12"/>
      <c r="J67" s="12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spans="1:22" x14ac:dyDescent="0.25">
      <c r="A68" s="3"/>
      <c r="B68" s="3"/>
      <c r="C68" s="12"/>
      <c r="D68" s="12"/>
      <c r="E68" s="12"/>
      <c r="F68" s="12"/>
      <c r="G68" s="12"/>
      <c r="H68" s="12"/>
      <c r="I68" s="12"/>
      <c r="J68" s="12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22" x14ac:dyDescent="0.25">
      <c r="A69" s="3"/>
      <c r="B69" s="3"/>
      <c r="C69" s="12"/>
      <c r="D69" s="12"/>
      <c r="E69" s="12"/>
      <c r="F69" s="12"/>
      <c r="G69" s="12"/>
      <c r="H69" s="12"/>
      <c r="I69" s="12"/>
      <c r="J69" s="12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spans="1:22" x14ac:dyDescent="0.25">
      <c r="A70" s="3"/>
      <c r="B70" s="3"/>
      <c r="C70" s="12"/>
      <c r="D70" s="12"/>
      <c r="E70" s="12"/>
      <c r="F70" s="12"/>
      <c r="G70" s="12"/>
      <c r="H70" s="12"/>
      <c r="I70" s="12"/>
      <c r="J70" s="12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spans="1:22" x14ac:dyDescent="0.25">
      <c r="A71" s="3"/>
      <c r="B71" s="3"/>
      <c r="C71" s="12"/>
      <c r="D71" s="12"/>
      <c r="E71" s="12"/>
      <c r="F71" s="12"/>
      <c r="G71" s="12"/>
      <c r="H71" s="12"/>
      <c r="I71" s="12"/>
      <c r="J71" s="12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spans="1:22" x14ac:dyDescent="0.25">
      <c r="A72" s="3"/>
      <c r="B72" s="3"/>
      <c r="C72" s="12"/>
      <c r="D72" s="12"/>
      <c r="E72" s="12"/>
      <c r="F72" s="12"/>
      <c r="G72" s="12"/>
      <c r="H72" s="12"/>
      <c r="I72" s="12"/>
      <c r="J72" s="12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spans="1:22" x14ac:dyDescent="0.25">
      <c r="A73" s="3"/>
      <c r="B73" s="3"/>
      <c r="C73" s="12"/>
      <c r="D73" s="12"/>
      <c r="E73" s="12"/>
      <c r="F73" s="12"/>
      <c r="G73" s="12"/>
      <c r="H73" s="12"/>
      <c r="I73" s="12"/>
      <c r="J73" s="12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x14ac:dyDescent="0.25">
      <c r="A74" s="3"/>
      <c r="B74" s="3"/>
      <c r="C74" s="12"/>
      <c r="D74" s="12"/>
      <c r="E74" s="12"/>
      <c r="F74" s="12"/>
      <c r="G74" s="12"/>
      <c r="H74" s="12"/>
      <c r="I74" s="12"/>
      <c r="J74" s="12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spans="1:22" x14ac:dyDescent="0.25">
      <c r="A75" s="3"/>
      <c r="B75" s="3"/>
      <c r="C75" s="12"/>
      <c r="D75" s="12"/>
      <c r="E75" s="12"/>
      <c r="F75" s="12"/>
      <c r="G75" s="12"/>
      <c r="H75" s="12"/>
      <c r="I75" s="12"/>
      <c r="J75" s="12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spans="1:22" x14ac:dyDescent="0.25">
      <c r="A76" s="3"/>
      <c r="B76" s="3"/>
      <c r="C76" s="12"/>
      <c r="D76" s="12"/>
      <c r="E76" s="12"/>
      <c r="F76" s="12"/>
      <c r="G76" s="12"/>
      <c r="H76" s="12"/>
      <c r="I76" s="12"/>
      <c r="J76" s="12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spans="1:22" x14ac:dyDescent="0.25">
      <c r="A77" s="3"/>
      <c r="B77" s="3"/>
      <c r="C77" s="12"/>
      <c r="D77" s="12"/>
      <c r="E77" s="12"/>
      <c r="F77" s="12"/>
      <c r="G77" s="12"/>
      <c r="H77" s="12"/>
      <c r="I77" s="12"/>
      <c r="J77" s="12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spans="1:22" x14ac:dyDescent="0.25">
      <c r="A78" s="3"/>
      <c r="B78" s="3"/>
      <c r="C78" s="12"/>
      <c r="D78" s="12"/>
      <c r="E78" s="12"/>
      <c r="F78" s="12"/>
      <c r="G78" s="12"/>
      <c r="H78" s="12"/>
      <c r="I78" s="12"/>
      <c r="J78" s="12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spans="1:22" x14ac:dyDescent="0.25">
      <c r="A79" s="3"/>
      <c r="B79" s="3"/>
      <c r="C79" s="12"/>
      <c r="D79" s="12"/>
      <c r="E79" s="12"/>
      <c r="F79" s="12"/>
      <c r="G79" s="12"/>
      <c r="H79" s="12"/>
      <c r="I79" s="12"/>
      <c r="J79" s="12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spans="1:22" x14ac:dyDescent="0.25">
      <c r="A80" s="3"/>
      <c r="B80" s="3"/>
      <c r="C80" s="12"/>
      <c r="D80" s="12"/>
      <c r="E80" s="12"/>
      <c r="F80" s="12"/>
      <c r="G80" s="12"/>
      <c r="H80" s="12"/>
      <c r="I80" s="12"/>
      <c r="J80" s="12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spans="1:22" x14ac:dyDescent="0.25">
      <c r="A81" s="3"/>
      <c r="B81" s="3"/>
      <c r="C81" s="12"/>
      <c r="D81" s="12"/>
      <c r="E81" s="12"/>
      <c r="F81" s="12"/>
      <c r="G81" s="12"/>
      <c r="H81" s="12"/>
      <c r="I81" s="12"/>
      <c r="J81" s="12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spans="1:22" x14ac:dyDescent="0.25">
      <c r="A82" s="3"/>
      <c r="B82" s="3"/>
      <c r="C82" s="12"/>
      <c r="D82" s="12"/>
      <c r="E82" s="12"/>
      <c r="F82" s="12"/>
      <c r="G82" s="12"/>
      <c r="H82" s="12"/>
      <c r="I82" s="12"/>
      <c r="J82" s="12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spans="1:22" x14ac:dyDescent="0.25">
      <c r="A83" s="3"/>
      <c r="B83" s="3"/>
      <c r="C83" s="12"/>
      <c r="D83" s="12"/>
      <c r="E83" s="12"/>
      <c r="F83" s="12"/>
      <c r="G83" s="12"/>
      <c r="H83" s="12"/>
      <c r="I83" s="12"/>
      <c r="J83" s="12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spans="1:22" x14ac:dyDescent="0.25">
      <c r="A84" s="3"/>
      <c r="B84" s="3"/>
      <c r="C84" s="12"/>
      <c r="D84" s="12"/>
      <c r="E84" s="12"/>
      <c r="F84" s="12"/>
      <c r="G84" s="12"/>
      <c r="H84" s="12"/>
      <c r="I84" s="12"/>
      <c r="J84" s="12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x14ac:dyDescent="0.25">
      <c r="A85" s="3"/>
      <c r="B85" s="3"/>
      <c r="C85" s="12"/>
      <c r="D85" s="12"/>
      <c r="E85" s="12"/>
      <c r="F85" s="12"/>
      <c r="G85" s="12"/>
      <c r="H85" s="12"/>
      <c r="I85" s="12"/>
      <c r="J85" s="12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x14ac:dyDescent="0.25">
      <c r="A86" s="3"/>
      <c r="B86" s="3"/>
      <c r="C86" s="12"/>
      <c r="D86" s="12"/>
      <c r="E86" s="12"/>
      <c r="F86" s="12"/>
      <c r="G86" s="12"/>
      <c r="H86" s="12"/>
      <c r="I86" s="12"/>
      <c r="J86" s="12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x14ac:dyDescent="0.25">
      <c r="A87" s="3"/>
      <c r="B87" s="3"/>
      <c r="C87" s="12"/>
      <c r="D87" s="12"/>
      <c r="E87" s="12"/>
      <c r="F87" s="12"/>
      <c r="G87" s="12"/>
      <c r="H87" s="12"/>
      <c r="I87" s="12"/>
      <c r="J87" s="12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x14ac:dyDescent="0.25">
      <c r="A88" s="3"/>
      <c r="B88" s="3"/>
      <c r="C88" s="12"/>
      <c r="D88" s="12"/>
      <c r="E88" s="12"/>
      <c r="F88" s="12"/>
      <c r="G88" s="12"/>
      <c r="H88" s="12"/>
      <c r="I88" s="12"/>
      <c r="J88" s="12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x14ac:dyDescent="0.25">
      <c r="A89" s="3"/>
      <c r="B89" s="3"/>
      <c r="C89" s="12"/>
      <c r="D89" s="12"/>
      <c r="E89" s="12"/>
      <c r="F89" s="12"/>
      <c r="G89" s="12"/>
      <c r="H89" s="12"/>
      <c r="I89" s="12"/>
      <c r="J89" s="12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x14ac:dyDescent="0.25">
      <c r="A90" s="3"/>
      <c r="B90" s="3"/>
      <c r="C90" s="12"/>
      <c r="D90" s="12"/>
      <c r="E90" s="12"/>
      <c r="F90" s="12"/>
      <c r="G90" s="12"/>
      <c r="H90" s="12"/>
      <c r="I90" s="12"/>
      <c r="J90" s="12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x14ac:dyDescent="0.25">
      <c r="A91" s="3"/>
      <c r="B91" s="3"/>
      <c r="C91" s="12"/>
      <c r="D91" s="12"/>
      <c r="E91" s="12"/>
      <c r="F91" s="12"/>
      <c r="G91" s="12"/>
      <c r="H91" s="12"/>
      <c r="I91" s="12"/>
      <c r="J91" s="12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3"/>
      <c r="B92" s="3"/>
      <c r="C92" s="12"/>
      <c r="D92" s="12"/>
      <c r="E92" s="12"/>
      <c r="F92" s="12"/>
      <c r="G92" s="12"/>
      <c r="H92" s="12"/>
      <c r="I92" s="12"/>
      <c r="J92" s="12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x14ac:dyDescent="0.25">
      <c r="A93" s="3"/>
      <c r="B93" s="3"/>
      <c r="C93" s="12"/>
      <c r="D93" s="12"/>
      <c r="E93" s="12"/>
      <c r="F93" s="12"/>
      <c r="G93" s="12"/>
      <c r="H93" s="12"/>
      <c r="I93" s="12"/>
      <c r="J93" s="12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x14ac:dyDescent="0.25">
      <c r="A94" s="3"/>
      <c r="B94" s="3"/>
      <c r="C94" s="12"/>
      <c r="D94" s="12"/>
      <c r="E94" s="12"/>
      <c r="F94" s="12"/>
      <c r="G94" s="12"/>
      <c r="H94" s="12"/>
      <c r="I94" s="12"/>
      <c r="J94" s="12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x14ac:dyDescent="0.25">
      <c r="A95" s="3"/>
      <c r="B95" s="3"/>
      <c r="C95" s="12"/>
      <c r="D95" s="12"/>
      <c r="E95" s="12"/>
      <c r="F95" s="12"/>
      <c r="G95" s="12"/>
      <c r="H95" s="12"/>
      <c r="I95" s="12"/>
      <c r="J95" s="12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x14ac:dyDescent="0.25">
      <c r="A96" s="3"/>
      <c r="B96" s="3"/>
      <c r="C96" s="12"/>
      <c r="D96" s="12"/>
      <c r="E96" s="12"/>
      <c r="F96" s="12"/>
      <c r="G96" s="12"/>
      <c r="H96" s="12"/>
      <c r="I96" s="12"/>
      <c r="J96" s="12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x14ac:dyDescent="0.25">
      <c r="A97" s="3"/>
      <c r="B97" s="3"/>
      <c r="C97" s="12"/>
      <c r="D97" s="12"/>
      <c r="E97" s="12"/>
      <c r="F97" s="12"/>
      <c r="G97" s="12"/>
      <c r="H97" s="12"/>
      <c r="I97" s="12"/>
      <c r="J97" s="12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x14ac:dyDescent="0.25">
      <c r="A98" s="3"/>
      <c r="B98" s="3"/>
      <c r="C98" s="12"/>
      <c r="D98" s="12"/>
      <c r="E98" s="12"/>
      <c r="F98" s="12"/>
      <c r="G98" s="12"/>
      <c r="H98" s="12"/>
      <c r="I98" s="12"/>
      <c r="J98" s="12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x14ac:dyDescent="0.25">
      <c r="A99" s="3"/>
      <c r="B99" s="3"/>
      <c r="C99" s="12"/>
      <c r="D99" s="12"/>
      <c r="E99" s="12"/>
      <c r="F99" s="12"/>
      <c r="G99" s="12"/>
      <c r="H99" s="12"/>
      <c r="I99" s="12"/>
      <c r="J99" s="12"/>
      <c r="K99" s="3"/>
      <c r="L99" s="3"/>
      <c r="M99" s="3"/>
      <c r="N99" s="3"/>
      <c r="O99" s="3"/>
    </row>
    <row r="100" spans="1:22" x14ac:dyDescent="0.25">
      <c r="A100" s="3"/>
      <c r="B100" s="3"/>
      <c r="C100" s="12"/>
      <c r="D100" s="12"/>
      <c r="E100" s="12"/>
      <c r="F100" s="12"/>
      <c r="G100" s="12"/>
      <c r="H100" s="12"/>
      <c r="I100" s="12"/>
      <c r="J100" s="12"/>
      <c r="K100" s="3"/>
      <c r="L100" s="3"/>
      <c r="M100" s="3"/>
      <c r="N100" s="3"/>
      <c r="O100" s="3"/>
    </row>
    <row r="101" spans="1:22" x14ac:dyDescent="0.25">
      <c r="A101" s="3"/>
      <c r="B101" s="3"/>
      <c r="C101" s="12"/>
      <c r="D101" s="12"/>
      <c r="E101" s="12"/>
      <c r="F101" s="12"/>
      <c r="G101" s="12"/>
      <c r="H101" s="12"/>
      <c r="I101" s="12"/>
      <c r="J101" s="12"/>
      <c r="K101" s="3"/>
      <c r="L101" s="3"/>
      <c r="M101" s="3"/>
      <c r="N101" s="3"/>
      <c r="O101" s="3"/>
    </row>
    <row r="102" spans="1:22" x14ac:dyDescent="0.25">
      <c r="A102" s="3"/>
      <c r="B102" s="3"/>
      <c r="C102" s="12"/>
      <c r="D102" s="12"/>
      <c r="E102" s="12"/>
      <c r="F102" s="12"/>
      <c r="G102" s="12"/>
      <c r="H102" s="12"/>
      <c r="I102" s="12"/>
      <c r="J102" s="12"/>
      <c r="K102" s="3"/>
      <c r="L102" s="3"/>
      <c r="M102" s="3"/>
      <c r="N102" s="3"/>
      <c r="O102" s="3"/>
    </row>
    <row r="103" spans="1:22" x14ac:dyDescent="0.25">
      <c r="A103" s="3"/>
      <c r="B103" s="3"/>
      <c r="C103" s="12"/>
      <c r="D103" s="12"/>
      <c r="E103" s="12"/>
      <c r="F103" s="12"/>
      <c r="G103" s="12"/>
      <c r="H103" s="12"/>
      <c r="I103" s="12"/>
      <c r="J103" s="12"/>
      <c r="K103" s="3"/>
      <c r="L103" s="3"/>
      <c r="M103" s="3"/>
      <c r="N103" s="3"/>
      <c r="O103" s="3"/>
    </row>
    <row r="104" spans="1:22" x14ac:dyDescent="0.25">
      <c r="A104" s="3"/>
      <c r="B104" s="3"/>
      <c r="C104" s="12"/>
      <c r="D104" s="12"/>
      <c r="E104" s="12"/>
      <c r="F104" s="12"/>
      <c r="G104" s="12"/>
      <c r="H104" s="12"/>
      <c r="I104" s="12"/>
      <c r="J104" s="12"/>
      <c r="K104" s="3"/>
      <c r="L104" s="3"/>
      <c r="M104" s="3"/>
      <c r="N104" s="3"/>
      <c r="O104" s="3"/>
    </row>
    <row r="105" spans="1:22" x14ac:dyDescent="0.25">
      <c r="A105" s="3"/>
      <c r="B105" s="3"/>
      <c r="C105" s="12"/>
      <c r="D105" s="12"/>
      <c r="E105" s="12"/>
      <c r="F105" s="12"/>
      <c r="G105" s="12"/>
      <c r="H105" s="12"/>
      <c r="I105" s="12"/>
      <c r="J105" s="12"/>
      <c r="K105" s="3"/>
      <c r="L105" s="3"/>
      <c r="M105" s="3"/>
      <c r="N105" s="3"/>
      <c r="O105" s="3"/>
    </row>
    <row r="106" spans="1:22" x14ac:dyDescent="0.25">
      <c r="A106" s="3"/>
      <c r="B106" s="3"/>
      <c r="C106" s="12"/>
      <c r="D106" s="12"/>
      <c r="E106" s="12"/>
      <c r="F106" s="12"/>
      <c r="G106" s="12"/>
      <c r="H106" s="12"/>
      <c r="I106" s="12"/>
      <c r="J106" s="12"/>
      <c r="K106" s="3"/>
      <c r="L106" s="3"/>
      <c r="M106" s="3"/>
      <c r="N106" s="3"/>
      <c r="O106" s="3"/>
    </row>
    <row r="107" spans="1:22" x14ac:dyDescent="0.25">
      <c r="A107" s="3"/>
      <c r="B107" s="3"/>
      <c r="C107" s="12"/>
      <c r="D107" s="12"/>
      <c r="E107" s="12"/>
      <c r="F107" s="12"/>
      <c r="G107" s="12"/>
      <c r="H107" s="12"/>
      <c r="I107" s="12"/>
      <c r="J107" s="12"/>
      <c r="K107" s="3"/>
      <c r="L107" s="3"/>
      <c r="M107" s="3"/>
      <c r="N107" s="3"/>
      <c r="O107" s="3"/>
    </row>
    <row r="108" spans="1:22" x14ac:dyDescent="0.25">
      <c r="A108" s="3"/>
      <c r="B108" s="3"/>
      <c r="C108" s="12"/>
      <c r="D108" s="12"/>
      <c r="E108" s="12"/>
      <c r="F108" s="12"/>
      <c r="G108" s="12"/>
      <c r="H108" s="12"/>
      <c r="I108" s="12"/>
      <c r="J108" s="12"/>
      <c r="K108" s="3"/>
      <c r="L108" s="3"/>
      <c r="M108" s="3"/>
      <c r="N108" s="3"/>
      <c r="O108" s="3"/>
    </row>
    <row r="109" spans="1:22" x14ac:dyDescent="0.25">
      <c r="A109" s="3"/>
      <c r="B109" s="3"/>
      <c r="C109" s="12"/>
      <c r="D109" s="12"/>
      <c r="E109" s="12"/>
      <c r="F109" s="12"/>
      <c r="G109" s="12"/>
      <c r="H109" s="12"/>
      <c r="I109" s="12"/>
      <c r="J109" s="12"/>
      <c r="K109" s="3"/>
      <c r="L109" s="3"/>
      <c r="M109" s="3"/>
      <c r="N109" s="3"/>
      <c r="O109" s="3"/>
    </row>
    <row r="110" spans="1:22" x14ac:dyDescent="0.25">
      <c r="A110" s="3"/>
      <c r="B110" s="3"/>
      <c r="C110" s="12"/>
      <c r="D110" s="12"/>
      <c r="E110" s="12"/>
      <c r="F110" s="12"/>
      <c r="G110" s="12"/>
      <c r="H110" s="12"/>
      <c r="I110" s="12"/>
      <c r="J110" s="12"/>
      <c r="K110" s="3"/>
      <c r="L110" s="3"/>
      <c r="M110" s="3"/>
      <c r="N110" s="3"/>
      <c r="O110" s="3"/>
    </row>
    <row r="111" spans="1:22" x14ac:dyDescent="0.25">
      <c r="A111" s="3"/>
      <c r="B111" s="3"/>
      <c r="C111" s="12"/>
      <c r="D111" s="12"/>
      <c r="E111" s="12"/>
      <c r="F111" s="12"/>
      <c r="G111" s="12"/>
      <c r="H111" s="12"/>
      <c r="I111" s="12"/>
      <c r="J111" s="12"/>
      <c r="K111" s="3"/>
      <c r="L111" s="3"/>
      <c r="M111" s="3"/>
      <c r="N111" s="3"/>
      <c r="O111" s="3"/>
    </row>
    <row r="112" spans="1:22" x14ac:dyDescent="0.25">
      <c r="A112" s="3"/>
      <c r="B112" s="3"/>
      <c r="C112" s="12"/>
      <c r="D112" s="12"/>
      <c r="E112" s="12"/>
      <c r="F112" s="12"/>
      <c r="G112" s="12"/>
      <c r="H112" s="12"/>
      <c r="I112" s="12"/>
      <c r="J112" s="12"/>
      <c r="K112" s="3"/>
      <c r="L112" s="3"/>
      <c r="M112" s="3"/>
      <c r="N112" s="3"/>
      <c r="O112" s="3"/>
    </row>
    <row r="113" spans="1:15" x14ac:dyDescent="0.25">
      <c r="A113" s="3"/>
      <c r="B113" s="3"/>
      <c r="C113" s="12"/>
      <c r="D113" s="12"/>
      <c r="E113" s="12"/>
      <c r="F113" s="12"/>
      <c r="G113" s="12"/>
      <c r="H113" s="12"/>
      <c r="I113" s="12"/>
      <c r="J113" s="12"/>
      <c r="K113" s="3"/>
      <c r="L113" s="3"/>
      <c r="M113" s="3"/>
      <c r="N113" s="3"/>
      <c r="O113" s="3"/>
    </row>
  </sheetData>
  <mergeCells count="8">
    <mergeCell ref="C1:N1"/>
    <mergeCell ref="L12:M12"/>
    <mergeCell ref="L13:M13"/>
    <mergeCell ref="L14:M14"/>
    <mergeCell ref="L15:M15"/>
    <mergeCell ref="C3:J3"/>
    <mergeCell ref="L10:M10"/>
    <mergeCell ref="L9:M9"/>
  </mergeCells>
  <dataValidations count="1">
    <dataValidation type="list" allowBlank="1" showInputMessage="1" showErrorMessage="1" sqref="N12:N15">
      <formula1>$N$13:$N$15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EFECTIVO ESTIMAD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JHEFARSON SILVA</dc:creator>
  <cp:lastModifiedBy>JHEFARSON SILVA</cp:lastModifiedBy>
  <dcterms:created xsi:type="dcterms:W3CDTF">2018-03-20T19:22:32Z</dcterms:created>
  <dcterms:modified xsi:type="dcterms:W3CDTF">2018-03-26T21:03:03Z</dcterms:modified>
</cp:coreProperties>
</file>